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filterPrivacy="1" autoCompressPictures="0"/>
  <xr:revisionPtr revIDLastSave="0" documentId="13_ncr:1_{EF218930-F6F1-C54E-B2B6-1744E1EE6FD1}" xr6:coauthVersionLast="44" xr6:coauthVersionMax="44" xr10:uidLastSave="{00000000-0000-0000-0000-000000000000}"/>
  <bookViews>
    <workbookView xWindow="0" yWindow="0" windowWidth="33600" windowHeight="21000" xr2:uid="{00000000-000D-0000-FFFF-FFFF00000000}"/>
  </bookViews>
  <sheets>
    <sheet name="Studienbeginn ab 2016" sheetId="1" r:id="rId1"/>
  </sheets>
  <definedNames>
    <definedName name="_">'Studienbeginn ab 2016'!$F$2:$F$12</definedName>
    <definedName name="_xlnm._FilterDatabase" localSheetId="0" hidden="1">'Studienbeginn ab 2016'!$A$1:$E$20</definedName>
    <definedName name="belegt">'Studienbeginn ab 2016'!$F$15:$F$16</definedName>
    <definedName name="ECTS">'Studienbeginn ab 2016'!$F$24:$F$37</definedName>
    <definedName name="Noten">'Studienbeginn ab 2016'!$F$2:$F$12</definedName>
    <definedName name="soialskill">'Studienbeginn ab 2016'!$F$18:$F$22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40" i="1"/>
  <c r="D40" i="1" s="1"/>
  <c r="D39" i="1"/>
  <c r="C41" i="1"/>
  <c r="D41" i="1" s="1"/>
  <c r="D9" i="1"/>
  <c r="D10" i="1"/>
  <c r="D11" i="1"/>
  <c r="D13" i="1"/>
  <c r="D14" i="1"/>
  <c r="D15" i="1"/>
  <c r="D17" i="1"/>
  <c r="D18" i="1"/>
  <c r="D19" i="1"/>
  <c r="D3" i="1"/>
  <c r="D4" i="1"/>
  <c r="D5" i="1"/>
  <c r="D6" i="1"/>
  <c r="D7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E23" i="1"/>
  <c r="E22" i="1"/>
  <c r="E24" i="1"/>
  <c r="E25" i="1"/>
  <c r="E26" i="1"/>
  <c r="E27" i="1"/>
  <c r="E28" i="1"/>
  <c r="E29" i="1"/>
  <c r="E30" i="1"/>
  <c r="E31" i="1"/>
  <c r="E32" i="1"/>
  <c r="E33" i="1"/>
  <c r="E34" i="1"/>
  <c r="E17" i="1"/>
  <c r="E18" i="1"/>
  <c r="E19" i="1"/>
  <c r="E13" i="1"/>
  <c r="E14" i="1"/>
  <c r="E15" i="1"/>
  <c r="E9" i="1"/>
  <c r="E10" i="1"/>
  <c r="E11" i="1"/>
  <c r="E3" i="1"/>
  <c r="E4" i="1"/>
  <c r="E5" i="1"/>
  <c r="E6" i="1"/>
  <c r="E7" i="1"/>
  <c r="C2" i="1"/>
  <c r="C39" i="1"/>
  <c r="C8" i="1"/>
  <c r="C12" i="1"/>
  <c r="C16" i="1"/>
  <c r="E36" i="1"/>
  <c r="E21" i="1" l="1"/>
  <c r="E16" i="1"/>
  <c r="E12" i="1"/>
  <c r="E8" i="1"/>
  <c r="C38" i="1"/>
  <c r="D38" i="1"/>
  <c r="D2" i="1"/>
  <c r="B2" i="1" s="1"/>
  <c r="D21" i="1"/>
  <c r="D8" i="1"/>
  <c r="B8" i="1" s="1"/>
  <c r="D12" i="1"/>
  <c r="B12" i="1" s="1"/>
  <c r="D16" i="1"/>
  <c r="B16" i="1" s="1"/>
  <c r="E2" i="1"/>
  <c r="B21" i="1" l="1"/>
  <c r="C43" i="1"/>
  <c r="C45" i="1" s="1"/>
  <c r="B44" i="1" l="1"/>
  <c r="C44" i="1"/>
  <c r="B45" i="1" s="1"/>
  <c r="E43" i="1"/>
  <c r="D43" i="1" s="1"/>
  <c r="B43" i="1" l="1"/>
  <c r="B38" i="1" s="1"/>
</calcChain>
</file>

<file path=xl/sharedStrings.xml><?xml version="1.0" encoding="utf-8"?>
<sst xmlns="http://schemas.openxmlformats.org/spreadsheetml/2006/main" count="113" uniqueCount="45">
  <si>
    <t>Note</t>
  </si>
  <si>
    <t>ECTS</t>
  </si>
  <si>
    <t>Gesamt</t>
  </si>
  <si>
    <t>Note Gewichtet</t>
  </si>
  <si>
    <t>-</t>
  </si>
  <si>
    <t>BE</t>
  </si>
  <si>
    <t>1. Semester</t>
  </si>
  <si>
    <t>Grundlagen der Volkswirtschaftslehre</t>
  </si>
  <si>
    <t>Wirtschaftsgeschichte</t>
  </si>
  <si>
    <t>Recht</t>
  </si>
  <si>
    <t>Analysis und lineare Algebra A</t>
  </si>
  <si>
    <t>Finanzmathematik</t>
  </si>
  <si>
    <t>2. Semester</t>
  </si>
  <si>
    <t>Makroökonomik A</t>
  </si>
  <si>
    <t>Mikroökonomik A</t>
  </si>
  <si>
    <t>Statistik I</t>
  </si>
  <si>
    <t>3. Semester</t>
  </si>
  <si>
    <t>Makroökonomik B</t>
  </si>
  <si>
    <t>Mikroökonomik B</t>
  </si>
  <si>
    <t>Statistik II</t>
  </si>
  <si>
    <t>4. Semester</t>
  </si>
  <si>
    <t>Grundlagenbereich</t>
  </si>
  <si>
    <t>Wirtschaftspolitik</t>
  </si>
  <si>
    <t>Finanzwissenschaft</t>
  </si>
  <si>
    <t>Grundlagen der Ökonometrie</t>
  </si>
  <si>
    <t>Spezialisierungsbereich</t>
  </si>
  <si>
    <t>Wahlfach</t>
  </si>
  <si>
    <t>Notenschnitt gerechnet auf angegebene ECTS</t>
  </si>
  <si>
    <t>Praktikum</t>
  </si>
  <si>
    <t>Social Skill Kurse</t>
  </si>
  <si>
    <t>Bachelorarbeit</t>
  </si>
  <si>
    <t>belegt</t>
  </si>
  <si>
    <t>belegt?</t>
  </si>
  <si>
    <t>Im Spezialisierungsbereich sind die belegten Vorlesungen und Seminare einzutragen.
Dazu ebenso die zugehörigen ECTS.
(z.B. 8 ECTS beim 1. Wahlfach)</t>
  </si>
  <si>
    <t>Im Grundlagenbereich sind allein die Noten einzutragen. Die Durchschnittsnote pro Semester bezieht sich allein auf die angegebenen Grundlagenfächer.</t>
  </si>
  <si>
    <t>ECTS pro Noten</t>
  </si>
  <si>
    <t>unbenoteter Bereich</t>
  </si>
  <si>
    <t>Wissenschaftliches Arbeiten</t>
  </si>
  <si>
    <r>
      <rPr>
        <sz val="10.5"/>
        <color theme="1"/>
        <rFont val="Avenir Next Regular"/>
      </rPr>
      <t>Im Spezialisierungsbereich muss mindestens ein Seminar erbracht werden, das nicht dem interdisziplinären Wahlbereich gemäß der Spezifischen Anlage 2 zuzuordnen ist. Maximal dürfen drei Seminare erbracht werden, sofern durch das Studium eines Beifachs gemäß der Spezifischen Anlage 2 keine höhere Anzahl an Seminaren begründet ist.</t>
    </r>
    <r>
      <rPr>
        <sz val="9"/>
        <color theme="1"/>
        <rFont val="Avenir Next Regular"/>
      </rPr>
      <t xml:space="preserve">
(aus der Spezifischen Anlage 1)</t>
    </r>
  </si>
  <si>
    <r>
      <rPr>
        <sz val="10.5"/>
        <color theme="1"/>
        <rFont val="Avenir Next Regular"/>
      </rPr>
      <t xml:space="preserve">§ 12 Wiederholung der Prüfungen
(1) Jede Prüfung, die nicht bestanden ist oder als nicht bestanden gilt, muss zum nächst-möglichen Termin wiederholt werden. (...)
(2) Eine zweite Wiederholung ist für vier Prüfungen des Grundlagenbereichs zulässig (...) </t>
    </r>
    <r>
      <rPr>
        <sz val="10"/>
        <color theme="1"/>
        <rFont val="Avenir Next Regular"/>
      </rPr>
      <t xml:space="preserve">
</t>
    </r>
    <r>
      <rPr>
        <sz val="9"/>
        <color theme="1"/>
        <rFont val="Avenir Next Regular"/>
      </rPr>
      <t>(aus der Prüfungsordnung)</t>
    </r>
  </si>
  <si>
    <t>Schnitt</t>
  </si>
  <si>
    <t>Die gesamte Tabelle ist lediglich eine Hilfestellung.
Alle Angaben sind ohne Gewähr.</t>
  </si>
  <si>
    <t>Hinweis: Falls Klausuren nicht bestanden wurden, wirkt sich die Note nicht auf den Schnitt aus, sondern die Note, des bestandenen (Zweit- oder Dritt-)Termins.</t>
  </si>
  <si>
    <t>Bachelor fertig (180-188 ECTS)</t>
  </si>
  <si>
    <t>&gt; 188?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</si>
</sst>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venir Next Regular"/>
    </font>
    <font>
      <sz val="11"/>
      <color theme="0"/>
      <name val="Avenir Next Regular"/>
    </font>
    <font>
      <sz val="11"/>
      <name val="Avenir Next Regular"/>
    </font>
    <font>
      <sz val="10"/>
      <color theme="1"/>
      <name val="Avenir Next Regular"/>
    </font>
    <font>
      <sz val="9"/>
      <color theme="1"/>
      <name val="Avenir Next Regular"/>
    </font>
    <font>
      <sz val="10.5"/>
      <color theme="1"/>
      <name val="Avenir Next Regula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060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" fontId="3" fillId="3" borderId="6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4" fontId="4" fillId="2" borderId="3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left" vertical="top" indent="1"/>
      <protection hidden="1"/>
    </xf>
    <xf numFmtId="0" fontId="5" fillId="3" borderId="1" xfId="0" applyFont="1" applyFill="1" applyBorder="1" applyAlignment="1" applyProtection="1">
      <alignment horizontal="left" vertical="top" indent="1"/>
      <protection hidden="1"/>
    </xf>
    <xf numFmtId="164" fontId="5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indent="1"/>
      <protection hidden="1"/>
    </xf>
    <xf numFmtId="0" fontId="5" fillId="3" borderId="1" xfId="0" applyFont="1" applyFill="1" applyBorder="1" applyAlignment="1" applyProtection="1">
      <alignment horizontal="left" indent="1"/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 vertical="top" indent="1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1"/>
    </xf>
    <xf numFmtId="1" fontId="3" fillId="3" borderId="6" xfId="0" applyNumberFormat="1" applyFont="1" applyFill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indent="1"/>
      <protection locked="0" hidden="1"/>
    </xf>
    <xf numFmtId="164" fontId="5" fillId="3" borderId="1" xfId="0" applyNumberFormat="1" applyFont="1" applyFill="1" applyBorder="1" applyAlignment="1" applyProtection="1">
      <alignment horizontal="center"/>
      <protection locked="0" hidden="1"/>
    </xf>
    <xf numFmtId="164" fontId="5" fillId="0" borderId="1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3" fillId="0" borderId="0" xfId="127" applyNumberFormat="1" applyFont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left" indent="1"/>
      <protection hidden="1"/>
    </xf>
    <xf numFmtId="164" fontId="3" fillId="0" borderId="6" xfId="0" applyNumberFormat="1" applyFont="1" applyBorder="1" applyAlignment="1" applyProtection="1">
      <alignment horizontal="center"/>
      <protection locked="0" hidden="1"/>
    </xf>
    <xf numFmtId="164" fontId="3" fillId="0" borderId="7" xfId="0" applyNumberFormat="1" applyFont="1" applyBorder="1" applyAlignment="1" applyProtection="1">
      <alignment horizontal="center"/>
      <protection locked="0" hidden="1"/>
    </xf>
    <xf numFmtId="43" fontId="4" fillId="2" borderId="1" xfId="127" applyFont="1" applyFill="1" applyBorder="1" applyAlignment="1" applyProtection="1">
      <alignment horizontal="center" vertical="center"/>
      <protection hidden="1"/>
    </xf>
  </cellXfs>
  <cellStyles count="128">
    <cellStyle name="Comma" xfId="1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2" defaultPivotStyle="PivotStyleMedium9"/>
  <colors>
    <mruColors>
      <color rgb="FF92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125" zoomScaleNormal="150" zoomScalePageLayoutView="150" workbookViewId="0">
      <pane ySplit="1" topLeftCell="A2" activePane="bottomLeft" state="frozen"/>
      <selection pane="bottomLeft" activeCell="B36" sqref="B36"/>
    </sheetView>
  </sheetViews>
  <sheetFormatPr baseColWidth="10" defaultColWidth="9.1640625" defaultRowHeight="16"/>
  <cols>
    <col min="1" max="1" width="50.6640625" style="6" customWidth="1"/>
    <col min="2" max="2" width="9.5" style="4" customWidth="1"/>
    <col min="3" max="3" width="9.33203125" style="1" customWidth="1"/>
    <col min="4" max="4" width="9.33203125" style="14" hidden="1" customWidth="1"/>
    <col min="5" max="5" width="15.5" style="1" hidden="1" customWidth="1"/>
    <col min="6" max="6" width="9.1640625" style="1" hidden="1" customWidth="1"/>
    <col min="7" max="7" width="46.83203125" style="2" customWidth="1"/>
    <col min="8" max="16384" width="9.1640625" style="3"/>
  </cols>
  <sheetData>
    <row r="1" spans="1:11">
      <c r="A1" s="29" t="s">
        <v>21</v>
      </c>
      <c r="B1" s="16" t="s">
        <v>0</v>
      </c>
      <c r="C1" s="8" t="s">
        <v>1</v>
      </c>
      <c r="D1" s="15" t="s">
        <v>1</v>
      </c>
      <c r="E1" s="1" t="s">
        <v>3</v>
      </c>
      <c r="F1" s="1" t="s">
        <v>5</v>
      </c>
      <c r="G1" s="3"/>
    </row>
    <row r="2" spans="1:11">
      <c r="A2" s="30" t="s">
        <v>6</v>
      </c>
      <c r="B2" s="36">
        <f>IF(D2=0,0,ROUNDDOWN(SUMIF(B3:B7,"&lt;=4",E3:E6)/D2,1))</f>
        <v>0</v>
      </c>
      <c r="C2" s="33">
        <f>SUM(C3:C7)</f>
        <v>31</v>
      </c>
      <c r="D2" s="12">
        <f>SUM(D3:D7)</f>
        <v>0</v>
      </c>
      <c r="E2" s="4">
        <f>SUM(E3:E7)</f>
        <v>0</v>
      </c>
      <c r="F2" s="1" t="s">
        <v>4</v>
      </c>
      <c r="G2" s="3"/>
    </row>
    <row r="3" spans="1:11" ht="16" customHeight="1">
      <c r="A3" s="31" t="s">
        <v>7</v>
      </c>
      <c r="B3" s="5" t="s">
        <v>4</v>
      </c>
      <c r="C3" s="34">
        <v>8</v>
      </c>
      <c r="D3" s="12">
        <f>IF(B3="-",0,C3)</f>
        <v>0</v>
      </c>
      <c r="E3" s="4">
        <f>IF(B3="-",0,C3*B3)</f>
        <v>0</v>
      </c>
      <c r="F3" s="4">
        <v>1</v>
      </c>
      <c r="G3" s="47" t="s">
        <v>34</v>
      </c>
    </row>
    <row r="4" spans="1:11">
      <c r="A4" s="31" t="s">
        <v>8</v>
      </c>
      <c r="B4" s="5" t="s">
        <v>4</v>
      </c>
      <c r="C4" s="34">
        <v>6</v>
      </c>
      <c r="D4" s="12">
        <f t="shared" ref="D4:D7" si="0">IF(B4="-",0,C4)</f>
        <v>0</v>
      </c>
      <c r="E4" s="4">
        <f>IF(B4="-",0,C4*B4)</f>
        <v>0</v>
      </c>
      <c r="F4" s="4">
        <v>1.3</v>
      </c>
      <c r="G4" s="47"/>
    </row>
    <row r="5" spans="1:11">
      <c r="A5" s="31" t="s">
        <v>9</v>
      </c>
      <c r="B5" s="5" t="s">
        <v>4</v>
      </c>
      <c r="C5" s="34">
        <v>6</v>
      </c>
      <c r="D5" s="12">
        <f t="shared" si="0"/>
        <v>0</v>
      </c>
      <c r="E5" s="4">
        <f>IF(B5="-",0,C5*B5)</f>
        <v>0</v>
      </c>
      <c r="F5" s="4">
        <v>1.7</v>
      </c>
      <c r="G5" s="47"/>
      <c r="K5" s="5" t="s">
        <v>4</v>
      </c>
    </row>
    <row r="6" spans="1:11">
      <c r="A6" s="31" t="s">
        <v>10</v>
      </c>
      <c r="B6" s="5" t="s">
        <v>4</v>
      </c>
      <c r="C6" s="34">
        <v>8</v>
      </c>
      <c r="D6" s="12">
        <f t="shared" si="0"/>
        <v>0</v>
      </c>
      <c r="E6" s="4">
        <f>IF(B6="-",0,C6*B6)</f>
        <v>0</v>
      </c>
      <c r="F6" s="4">
        <v>2</v>
      </c>
      <c r="G6" s="47"/>
    </row>
    <row r="7" spans="1:11">
      <c r="A7" s="31" t="s">
        <v>11</v>
      </c>
      <c r="B7" s="5" t="s">
        <v>4</v>
      </c>
      <c r="C7" s="34">
        <v>3</v>
      </c>
      <c r="D7" s="12">
        <f t="shared" si="0"/>
        <v>0</v>
      </c>
      <c r="E7" s="4">
        <f>IF(B7="-",0,C7*B7)</f>
        <v>0</v>
      </c>
      <c r="F7" s="4">
        <v>2.2999999999999998</v>
      </c>
      <c r="G7" s="47"/>
    </row>
    <row r="8" spans="1:11">
      <c r="A8" s="30" t="s">
        <v>12</v>
      </c>
      <c r="B8" s="36">
        <f>IF(D8=0,0,ROUNDDOWN(SUMIF(B9:B11,"&lt;=4",E9:E11)/D8,1))</f>
        <v>0</v>
      </c>
      <c r="C8" s="33">
        <f>SUM(C9:C11)</f>
        <v>24</v>
      </c>
      <c r="D8" s="12">
        <f>SUM(D9:D11)</f>
        <v>0</v>
      </c>
      <c r="E8" s="4">
        <f>SUM(E9:E11)</f>
        <v>0</v>
      </c>
      <c r="F8" s="4">
        <v>2.7</v>
      </c>
      <c r="G8" s="3"/>
    </row>
    <row r="9" spans="1:11">
      <c r="A9" s="32" t="s">
        <v>13</v>
      </c>
      <c r="B9" s="5" t="s">
        <v>4</v>
      </c>
      <c r="C9" s="34">
        <v>8</v>
      </c>
      <c r="D9" s="12">
        <f>IF(B9="-",0,C9)</f>
        <v>0</v>
      </c>
      <c r="E9" s="4">
        <f>IF(B9="-",0,C9*B9)</f>
        <v>0</v>
      </c>
      <c r="F9" s="4">
        <v>3</v>
      </c>
      <c r="G9" s="48" t="s">
        <v>42</v>
      </c>
    </row>
    <row r="10" spans="1:11">
      <c r="A10" s="31" t="s">
        <v>14</v>
      </c>
      <c r="B10" s="5" t="s">
        <v>4</v>
      </c>
      <c r="C10" s="34">
        <v>8</v>
      </c>
      <c r="D10" s="12">
        <f t="shared" ref="D10:D11" si="1">IF(B10="-",0,C10)</f>
        <v>0</v>
      </c>
      <c r="E10" s="4">
        <f>IF(B10="-",0,C10*B10)</f>
        <v>0</v>
      </c>
      <c r="F10" s="4">
        <v>3.3</v>
      </c>
      <c r="G10" s="48"/>
    </row>
    <row r="11" spans="1:11">
      <c r="A11" s="31" t="s">
        <v>15</v>
      </c>
      <c r="B11" s="5" t="s">
        <v>4</v>
      </c>
      <c r="C11" s="34">
        <v>8</v>
      </c>
      <c r="D11" s="12">
        <f t="shared" si="1"/>
        <v>0</v>
      </c>
      <c r="E11" s="4">
        <f>IF(B11="-",0,C11*B11)</f>
        <v>0</v>
      </c>
      <c r="F11" s="4">
        <v>3.7</v>
      </c>
      <c r="G11" s="48"/>
    </row>
    <row r="12" spans="1:11">
      <c r="A12" s="30" t="s">
        <v>16</v>
      </c>
      <c r="B12" s="36">
        <f>IF(D12=0,0,ROUNDDOWN(SUMIF(B13:B15,"&lt;=4",E13:E15)/D12,1))</f>
        <v>0</v>
      </c>
      <c r="C12" s="33">
        <f>SUM(C13:C15)</f>
        <v>24</v>
      </c>
      <c r="D12" s="12">
        <f>SUM(D13:D15)</f>
        <v>0</v>
      </c>
      <c r="E12" s="4">
        <f>SUM(E13:E15)</f>
        <v>0</v>
      </c>
      <c r="F12" s="4">
        <v>4</v>
      </c>
      <c r="G12" s="3"/>
    </row>
    <row r="13" spans="1:11">
      <c r="A13" s="31" t="s">
        <v>17</v>
      </c>
      <c r="B13" s="5" t="s">
        <v>4</v>
      </c>
      <c r="C13" s="34">
        <v>8</v>
      </c>
      <c r="D13" s="12">
        <f>IF(B13="-",0,C13)</f>
        <v>0</v>
      </c>
      <c r="E13" s="4">
        <f>IF(B13="-",0,C13*B13)</f>
        <v>0</v>
      </c>
      <c r="G13" s="50" t="s">
        <v>39</v>
      </c>
    </row>
    <row r="14" spans="1:11">
      <c r="A14" s="31" t="s">
        <v>18</v>
      </c>
      <c r="B14" s="5" t="s">
        <v>4</v>
      </c>
      <c r="C14" s="34">
        <v>8</v>
      </c>
      <c r="D14" s="12">
        <f t="shared" ref="D14:D15" si="2">IF(B14="-",0,C14)</f>
        <v>0</v>
      </c>
      <c r="E14" s="4">
        <f t="shared" ref="E14:E15" si="3">IF(B14="-",0,C14*B14)</f>
        <v>0</v>
      </c>
      <c r="F14" s="4"/>
      <c r="G14" s="51"/>
    </row>
    <row r="15" spans="1:11">
      <c r="A15" s="31" t="s">
        <v>19</v>
      </c>
      <c r="B15" s="5" t="s">
        <v>4</v>
      </c>
      <c r="C15" s="34">
        <v>8</v>
      </c>
      <c r="D15" s="12">
        <f t="shared" si="2"/>
        <v>0</v>
      </c>
      <c r="E15" s="4">
        <f t="shared" si="3"/>
        <v>0</v>
      </c>
      <c r="F15" s="4" t="s">
        <v>31</v>
      </c>
      <c r="G15" s="51"/>
    </row>
    <row r="16" spans="1:11">
      <c r="A16" s="30" t="s">
        <v>20</v>
      </c>
      <c r="B16" s="36">
        <f>IF(D16=0,0,ROUNDDOWN(SUMIF(B17:B19,"&lt;=4",E17:E19)/D16,1))</f>
        <v>0</v>
      </c>
      <c r="C16" s="33">
        <f>SUM(C17:C19)</f>
        <v>22</v>
      </c>
      <c r="D16" s="12">
        <f>SUM(D17:D19)</f>
        <v>0</v>
      </c>
      <c r="E16" s="4">
        <f>SUM(E17:E19)</f>
        <v>0</v>
      </c>
      <c r="F16" s="4" t="s">
        <v>4</v>
      </c>
      <c r="G16" s="51"/>
    </row>
    <row r="17" spans="1:7">
      <c r="A17" s="31" t="s">
        <v>22</v>
      </c>
      <c r="B17" s="5" t="s">
        <v>4</v>
      </c>
      <c r="C17" s="34">
        <v>8</v>
      </c>
      <c r="D17" s="12">
        <f>IF(B17="-",0,C17)</f>
        <v>0</v>
      </c>
      <c r="E17" s="4">
        <f>IF(B17="-",0,C17*B17)</f>
        <v>0</v>
      </c>
      <c r="F17" s="4"/>
      <c r="G17" s="51"/>
    </row>
    <row r="18" spans="1:7">
      <c r="A18" s="31" t="s">
        <v>23</v>
      </c>
      <c r="B18" s="5" t="s">
        <v>4</v>
      </c>
      <c r="C18" s="34">
        <v>8</v>
      </c>
      <c r="D18" s="12">
        <f t="shared" ref="D18:D19" si="4">IF(B18="-",0,C18)</f>
        <v>0</v>
      </c>
      <c r="E18" s="4">
        <f>IF(B18="-",0,C18*B18)</f>
        <v>0</v>
      </c>
      <c r="F18" s="4" t="s">
        <v>4</v>
      </c>
      <c r="G18" s="51"/>
    </row>
    <row r="19" spans="1:7" ht="17" thickBot="1">
      <c r="A19" s="31" t="s">
        <v>24</v>
      </c>
      <c r="B19" s="5" t="s">
        <v>4</v>
      </c>
      <c r="C19" s="35">
        <v>6</v>
      </c>
      <c r="D19" s="12">
        <f t="shared" si="4"/>
        <v>0</v>
      </c>
      <c r="E19" s="4">
        <f>IF(B19="-",0,C19*B19)</f>
        <v>0</v>
      </c>
      <c r="F19" s="4">
        <v>1</v>
      </c>
      <c r="G19" s="51"/>
    </row>
    <row r="20" spans="1:7">
      <c r="A20" s="29" t="s">
        <v>25</v>
      </c>
      <c r="B20" s="37" t="s">
        <v>0</v>
      </c>
      <c r="C20" s="38" t="s">
        <v>1</v>
      </c>
      <c r="D20" s="13"/>
      <c r="F20" s="4">
        <v>2</v>
      </c>
    </row>
    <row r="21" spans="1:7">
      <c r="A21" s="30" t="s">
        <v>2</v>
      </c>
      <c r="B21" s="36">
        <f>IF(D21=0,0,ROUNDDOWN(SUMIF(B22:B34,"&lt;=4",E22:E34)/D21,1))</f>
        <v>0</v>
      </c>
      <c r="C21" s="33">
        <f>SUM(C22:C34)</f>
        <v>0</v>
      </c>
      <c r="D21" s="12">
        <f>SUM(D22:D34)</f>
        <v>0</v>
      </c>
      <c r="E21" s="4">
        <f>SUM(E22:E34)</f>
        <v>0</v>
      </c>
      <c r="F21" s="4">
        <v>3</v>
      </c>
    </row>
    <row r="22" spans="1:7" ht="16" customHeight="1">
      <c r="A22" s="39" t="s">
        <v>26</v>
      </c>
      <c r="B22" s="5" t="s">
        <v>4</v>
      </c>
      <c r="C22" s="54" t="s">
        <v>4</v>
      </c>
      <c r="D22" s="12">
        <f t="shared" ref="D22:D34" si="5">IF(B22="-",0,C22)</f>
        <v>0</v>
      </c>
      <c r="E22" s="4">
        <f t="shared" ref="E22:E34" si="6">IF(B22="-",0,C22*B22)</f>
        <v>0</v>
      </c>
      <c r="F22" s="4">
        <v>4</v>
      </c>
      <c r="G22" s="47" t="s">
        <v>33</v>
      </c>
    </row>
    <row r="23" spans="1:7">
      <c r="A23" s="39" t="s">
        <v>26</v>
      </c>
      <c r="B23" s="5" t="s">
        <v>4</v>
      </c>
      <c r="C23" s="54" t="s">
        <v>4</v>
      </c>
      <c r="D23" s="12">
        <f t="shared" si="5"/>
        <v>0</v>
      </c>
      <c r="E23" s="4">
        <f>IF(OR(B23="-",C23="-"),0,C23*B23)</f>
        <v>0</v>
      </c>
      <c r="F23" s="4"/>
      <c r="G23" s="47"/>
    </row>
    <row r="24" spans="1:7">
      <c r="A24" s="39" t="s">
        <v>26</v>
      </c>
      <c r="B24" s="5" t="s">
        <v>4</v>
      </c>
      <c r="C24" s="55" t="s">
        <v>4</v>
      </c>
      <c r="D24" s="12">
        <f t="shared" si="5"/>
        <v>0</v>
      </c>
      <c r="E24" s="4">
        <f t="shared" si="6"/>
        <v>0</v>
      </c>
      <c r="F24" s="1" t="s">
        <v>4</v>
      </c>
      <c r="G24" s="47"/>
    </row>
    <row r="25" spans="1:7">
      <c r="A25" s="39" t="s">
        <v>26</v>
      </c>
      <c r="B25" s="5" t="s">
        <v>4</v>
      </c>
      <c r="C25" s="55" t="s">
        <v>4</v>
      </c>
      <c r="D25" s="12">
        <f t="shared" si="5"/>
        <v>0</v>
      </c>
      <c r="E25" s="4">
        <f t="shared" si="6"/>
        <v>0</v>
      </c>
      <c r="F25" s="4">
        <v>3</v>
      </c>
      <c r="G25" s="47"/>
    </row>
    <row r="26" spans="1:7">
      <c r="A26" s="39" t="s">
        <v>26</v>
      </c>
      <c r="B26" s="5" t="s">
        <v>4</v>
      </c>
      <c r="C26" s="55" t="s">
        <v>4</v>
      </c>
      <c r="D26" s="12">
        <f t="shared" si="5"/>
        <v>0</v>
      </c>
      <c r="E26" s="4">
        <f t="shared" si="6"/>
        <v>0</v>
      </c>
      <c r="F26" s="4">
        <v>4.5</v>
      </c>
      <c r="G26" s="47"/>
    </row>
    <row r="27" spans="1:7">
      <c r="A27" s="39" t="s">
        <v>26</v>
      </c>
      <c r="B27" s="5" t="s">
        <v>4</v>
      </c>
      <c r="C27" s="55" t="s">
        <v>4</v>
      </c>
      <c r="D27" s="12">
        <f t="shared" si="5"/>
        <v>0</v>
      </c>
      <c r="E27" s="4">
        <f t="shared" si="6"/>
        <v>0</v>
      </c>
      <c r="F27" s="4">
        <v>5</v>
      </c>
    </row>
    <row r="28" spans="1:7" ht="16" customHeight="1">
      <c r="A28" s="39" t="s">
        <v>26</v>
      </c>
      <c r="B28" s="5" t="s">
        <v>4</v>
      </c>
      <c r="C28" s="54" t="s">
        <v>4</v>
      </c>
      <c r="D28" s="12">
        <f t="shared" si="5"/>
        <v>0</v>
      </c>
      <c r="E28" s="4">
        <f t="shared" si="6"/>
        <v>0</v>
      </c>
      <c r="F28" s="4">
        <v>5.5</v>
      </c>
      <c r="G28" s="49" t="s">
        <v>38</v>
      </c>
    </row>
    <row r="29" spans="1:7">
      <c r="A29" s="39" t="s">
        <v>26</v>
      </c>
      <c r="B29" s="5" t="s">
        <v>4</v>
      </c>
      <c r="C29" s="55" t="s">
        <v>4</v>
      </c>
      <c r="D29" s="12">
        <f t="shared" si="5"/>
        <v>0</v>
      </c>
      <c r="E29" s="4">
        <f t="shared" si="6"/>
        <v>0</v>
      </c>
      <c r="F29" s="4">
        <v>6</v>
      </c>
      <c r="G29" s="49"/>
    </row>
    <row r="30" spans="1:7">
      <c r="A30" s="39" t="s">
        <v>26</v>
      </c>
      <c r="B30" s="5" t="s">
        <v>4</v>
      </c>
      <c r="C30" s="55" t="s">
        <v>4</v>
      </c>
      <c r="D30" s="12">
        <f t="shared" si="5"/>
        <v>0</v>
      </c>
      <c r="E30" s="4">
        <f t="shared" si="6"/>
        <v>0</v>
      </c>
      <c r="F30" s="4">
        <v>6.5</v>
      </c>
      <c r="G30" s="49"/>
    </row>
    <row r="31" spans="1:7">
      <c r="A31" s="39" t="s">
        <v>26</v>
      </c>
      <c r="B31" s="5" t="s">
        <v>4</v>
      </c>
      <c r="C31" s="55" t="s">
        <v>4</v>
      </c>
      <c r="D31" s="12">
        <f t="shared" si="5"/>
        <v>0</v>
      </c>
      <c r="E31" s="4">
        <f t="shared" si="6"/>
        <v>0</v>
      </c>
      <c r="F31" s="4">
        <v>7</v>
      </c>
      <c r="G31" s="49"/>
    </row>
    <row r="32" spans="1:7">
      <c r="A32" s="39" t="s">
        <v>26</v>
      </c>
      <c r="B32" s="5" t="s">
        <v>4</v>
      </c>
      <c r="C32" s="54" t="s">
        <v>4</v>
      </c>
      <c r="D32" s="12">
        <f t="shared" si="5"/>
        <v>0</v>
      </c>
      <c r="E32" s="4">
        <f t="shared" si="6"/>
        <v>0</v>
      </c>
      <c r="F32" s="4">
        <v>7.5</v>
      </c>
      <c r="G32" s="49"/>
    </row>
    <row r="33" spans="1:7">
      <c r="A33" s="39" t="s">
        <v>26</v>
      </c>
      <c r="B33" s="5" t="s">
        <v>4</v>
      </c>
      <c r="C33" s="54" t="s">
        <v>4</v>
      </c>
      <c r="D33" s="12">
        <f t="shared" si="5"/>
        <v>0</v>
      </c>
      <c r="E33" s="4">
        <f t="shared" si="6"/>
        <v>0</v>
      </c>
      <c r="F33" s="4">
        <v>8</v>
      </c>
      <c r="G33" s="49"/>
    </row>
    <row r="34" spans="1:7" ht="17" thickBot="1">
      <c r="A34" s="39" t="s">
        <v>26</v>
      </c>
      <c r="B34" s="5" t="s">
        <v>4</v>
      </c>
      <c r="C34" s="55" t="s">
        <v>4</v>
      </c>
      <c r="D34" s="12">
        <f t="shared" si="5"/>
        <v>0</v>
      </c>
      <c r="E34" s="4">
        <f t="shared" si="6"/>
        <v>0</v>
      </c>
      <c r="F34" s="4">
        <v>8.5</v>
      </c>
      <c r="G34" s="49"/>
    </row>
    <row r="35" spans="1:7">
      <c r="A35" s="7" t="s">
        <v>30</v>
      </c>
      <c r="B35" s="16" t="s">
        <v>0</v>
      </c>
      <c r="C35" s="8" t="s">
        <v>1</v>
      </c>
      <c r="D35" s="13"/>
      <c r="F35" s="52">
        <v>9</v>
      </c>
    </row>
    <row r="36" spans="1:7" ht="17" customHeight="1" thickBot="1">
      <c r="A36" s="20" t="s">
        <v>30</v>
      </c>
      <c r="B36" s="40" t="s">
        <v>4</v>
      </c>
      <c r="C36" s="22">
        <v>12</v>
      </c>
      <c r="D36" s="12">
        <f>IF(B36="-",0,C36)</f>
        <v>0</v>
      </c>
      <c r="E36" s="4">
        <f>IF(B36="-",0,C36*B36)</f>
        <v>0</v>
      </c>
      <c r="F36" s="52">
        <v>10</v>
      </c>
    </row>
    <row r="37" spans="1:7" ht="17" customHeight="1">
      <c r="A37" s="7" t="s">
        <v>36</v>
      </c>
      <c r="B37" s="16" t="s">
        <v>32</v>
      </c>
      <c r="C37" s="8" t="s">
        <v>1</v>
      </c>
      <c r="D37" s="13"/>
      <c r="F37" s="52">
        <v>11</v>
      </c>
    </row>
    <row r="38" spans="1:7">
      <c r="A38" s="9" t="s">
        <v>2</v>
      </c>
      <c r="B38" s="10">
        <f>IF(D38=0,0,ROUNDDOWN(SUMIF(B39:B60,"&lt;=4",E36:E60)/D38,1))</f>
        <v>0</v>
      </c>
      <c r="C38" s="11">
        <f>SUM(C39:C41)</f>
        <v>0</v>
      </c>
      <c r="D38" s="13">
        <f>SUM(D39:D41)</f>
        <v>0</v>
      </c>
    </row>
    <row r="39" spans="1:7">
      <c r="A39" s="19" t="s">
        <v>28</v>
      </c>
      <c r="B39" s="41" t="s">
        <v>4</v>
      </c>
      <c r="C39" s="18">
        <f>IF(B39="-",0,6)</f>
        <v>0</v>
      </c>
      <c r="D39" s="13">
        <f>IF(B39="belegt", 6, 0)</f>
        <v>0</v>
      </c>
    </row>
    <row r="40" spans="1:7">
      <c r="A40" s="19" t="s">
        <v>37</v>
      </c>
      <c r="B40" s="41" t="s">
        <v>4</v>
      </c>
      <c r="C40" s="18">
        <f>IF(B40="-",0,2)</f>
        <v>0</v>
      </c>
      <c r="D40" s="13">
        <f>IF(B40="-",0,C40)</f>
        <v>0</v>
      </c>
      <c r="E40" s="4"/>
    </row>
    <row r="41" spans="1:7">
      <c r="A41" s="19" t="s">
        <v>29</v>
      </c>
      <c r="B41" s="41" t="s">
        <v>4</v>
      </c>
      <c r="C41" s="18">
        <f>IF(B41="-",0,B41*2)</f>
        <v>0</v>
      </c>
      <c r="D41" s="12">
        <f>C41</f>
        <v>0</v>
      </c>
    </row>
    <row r="42" spans="1:7">
      <c r="A42" s="26"/>
      <c r="B42" s="27"/>
      <c r="C42" s="15"/>
      <c r="D42" s="12" t="s">
        <v>40</v>
      </c>
      <c r="E42" s="42" t="s">
        <v>35</v>
      </c>
    </row>
    <row r="43" spans="1:7">
      <c r="A43" s="23" t="s">
        <v>27</v>
      </c>
      <c r="B43" s="17" t="str">
        <f>IF(E43=0,"-",ROUNDDOWN((E2+E8+E12+E16+E21+E36)/E43,1))</f>
        <v>-</v>
      </c>
      <c r="C43" s="56">
        <f>D8+D12+D16+D2+D21+D36+D38</f>
        <v>0</v>
      </c>
      <c r="D43" s="1" t="str">
        <f>IF(E43=0,"-",(E2+E8+E12+E16+E21+E36)/E43)</f>
        <v>-</v>
      </c>
      <c r="E43" s="28">
        <f>C43-D38</f>
        <v>0</v>
      </c>
    </row>
    <row r="44" spans="1:7">
      <c r="A44" s="24" t="s">
        <v>43</v>
      </c>
      <c r="B44" s="21" t="str">
        <f>IF(C43&gt;179.9,"fertig","zu wenig")</f>
        <v>zu wenig</v>
      </c>
      <c r="C44" s="25">
        <f>IF(C43&gt;179.9,"x",-C43+180)</f>
        <v>180</v>
      </c>
    </row>
    <row r="45" spans="1:7">
      <c r="A45" s="53" t="s">
        <v>44</v>
      </c>
      <c r="B45" s="21" t="str">
        <f>IF(C44&lt;188,"ok","zu viel")</f>
        <v>ok</v>
      </c>
      <c r="C45" s="25" t="str">
        <f>IF(C43&gt;188,C43-188,"x")</f>
        <v>x</v>
      </c>
      <c r="E45" s="43"/>
      <c r="F45" s="43"/>
    </row>
    <row r="46" spans="1:7">
      <c r="A46" s="44" t="s">
        <v>41</v>
      </c>
      <c r="B46" s="45"/>
      <c r="C46" s="45"/>
    </row>
    <row r="47" spans="1:7">
      <c r="A47" s="46"/>
      <c r="B47" s="46"/>
      <c r="C47" s="46"/>
    </row>
  </sheetData>
  <sheetProtection sheet="1" objects="1" scenarios="1" selectLockedCells="1"/>
  <mergeCells count="6">
    <mergeCell ref="A46:C47"/>
    <mergeCell ref="G3:G7"/>
    <mergeCell ref="G22:G26"/>
    <mergeCell ref="G9:G11"/>
    <mergeCell ref="G28:G34"/>
    <mergeCell ref="G13:G19"/>
  </mergeCells>
  <dataValidations count="6">
    <dataValidation type="list" allowBlank="1" showInputMessage="1" showErrorMessage="1" sqref="B36" xr:uid="{00000000-0002-0000-0000-000000000000}">
      <formula1>Noten</formula1>
    </dataValidation>
    <dataValidation type="list" showInputMessage="1" showErrorMessage="1" sqref="B3:B7 B13:B15 B17:B19 B22:B34 B9:B11" xr:uid="{00000000-0002-0000-0000-000001000000}">
      <formula1>Noten</formula1>
    </dataValidation>
    <dataValidation type="list" allowBlank="1" showInputMessage="1" showErrorMessage="1" sqref="B39:B40" xr:uid="{00000000-0002-0000-0000-000002000000}">
      <formula1>belegt</formula1>
    </dataValidation>
    <dataValidation type="list" allowBlank="1" showInputMessage="1" showErrorMessage="1" sqref="B41:B42" xr:uid="{00000000-0002-0000-0000-000003000000}">
      <formula1>soialskill</formula1>
    </dataValidation>
    <dataValidation type="list" showInputMessage="1" showErrorMessage="1" sqref="K5" xr:uid="{00000000-0002-0000-0000-000004000000}">
      <formula1>$F$2:$F$10</formula1>
    </dataValidation>
    <dataValidation type="list" allowBlank="1" showInputMessage="1" showErrorMessage="1" sqref="C22:C34" xr:uid="{00000000-0002-0000-0000-000005000000}">
      <formula1>ECTS</formula1>
    </dataValidation>
  </dataValidations>
  <pageMargins left="0.7" right="0.7" top="0.75" bottom="0.75" header="0.3" footer="0.3"/>
  <pageSetup paperSize="9" orientation="portrait" horizontalDpi="4294967292" verticalDpi="4294967292"/>
  <ignoredErrors>
    <ignoredError sqref="C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Studienbeginn ab 2016</vt:lpstr>
      <vt:lpstr>_</vt:lpstr>
      <vt:lpstr>belegt</vt:lpstr>
      <vt:lpstr>ECTS</vt:lpstr>
      <vt:lpstr>Noten</vt:lpstr>
      <vt:lpstr>soialskill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2019-08-30T11:53:49Z</dcterms:modified>
</cp:coreProperties>
</file>